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材料细分" sheetId="2" r:id="rId1"/>
    <sheet name="答辩得分" sheetId="3" r:id="rId2"/>
    <sheet name="统分与公示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<sst xmlns="http://schemas.openxmlformats.org/spreadsheetml/2006/main" count="51" uniqueCount="41">
  <si>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奖学金申报总分=德育总分*30%+学业总分*30%+综合能力总分*40%</t>
  </si>
  <si>
    <t>姓名</t>
  </si>
  <si>
    <t xml:space="preserve"> 德育总分*25%=学生代表*40%+班主任辅导员评分*60%</t>
  </si>
  <si>
    <t>学业总分*25%</t>
  </si>
  <si>
    <t>综合能力得分*50%=基础分50+学术科研*20%+竞赛情况*40%+任职情况*20%+社会实践*20%</t>
  </si>
  <si>
    <t>学生代表</t>
  </si>
  <si>
    <t>比例</t>
  </si>
  <si>
    <t>班主任辅导员</t>
  </si>
  <si>
    <t>德育总分</t>
  </si>
  <si>
    <t>德育比例</t>
  </si>
  <si>
    <t>基准分</t>
  </si>
  <si>
    <t>排名加分</t>
  </si>
  <si>
    <t>学业总分</t>
  </si>
  <si>
    <t>学业比例</t>
  </si>
  <si>
    <t>学术科研</t>
  </si>
  <si>
    <t>竞赛情况</t>
  </si>
  <si>
    <t>总分</t>
  </si>
  <si>
    <t>任职情况</t>
  </si>
  <si>
    <t>社会实践</t>
  </si>
  <si>
    <t>综合能力总分</t>
  </si>
  <si>
    <t>综合能力比例</t>
  </si>
  <si>
    <t>总计分</t>
  </si>
  <si>
    <t xml:space="preserve"> </t>
  </si>
  <si>
    <t>2025年度研究生国家奖学金现场答辩评分表</t>
  </si>
  <si>
    <t>序号</t>
  </si>
  <si>
    <t>学号</t>
  </si>
  <si>
    <t>参评人</t>
  </si>
  <si>
    <t>得分</t>
  </si>
  <si>
    <t>1学生</t>
  </si>
  <si>
    <t>2学生</t>
  </si>
  <si>
    <t>2025年MBA教育中心硕士研究生国家奖学金新增名额拟推荐人员公示</t>
  </si>
  <si>
    <t>申报材料（70%）</t>
  </si>
  <si>
    <t>现场展示（30%）</t>
  </si>
  <si>
    <t>评审结果</t>
  </si>
  <si>
    <t>德育</t>
  </si>
  <si>
    <t>学业</t>
  </si>
  <si>
    <t>综合能力</t>
  </si>
  <si>
    <t>材料得分</t>
  </si>
  <si>
    <t>材料标准分</t>
  </si>
  <si>
    <t>制表人：何凯</t>
  </si>
  <si>
    <t>评审委员会主任：岑杰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</si>
</sst>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b/>
      <sz val="20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9" applyNumberFormat="0" applyAlignment="0" applyProtection="0">
      <alignment vertical="center"/>
    </xf>
    <xf numFmtId="0" fontId="27" fillId="9" borderId="20" applyNumberFormat="0" applyAlignment="0" applyProtection="0">
      <alignment vertical="center"/>
    </xf>
    <xf numFmtId="0" fontId="28" fillId="9" borderId="19" applyNumberFormat="0" applyAlignment="0" applyProtection="0">
      <alignment vertical="center"/>
    </xf>
    <xf numFmtId="0" fontId="29" fillId="10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13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14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176" fontId="0" fillId="0" borderId="7" xfId="0" applyNumberFormat="1" applyBorder="1">
      <alignment vertical="center"/>
    </xf>
    <xf numFmtId="9" fontId="0" fillId="0" borderId="7" xfId="0" applyNumberFormat="1" applyBorder="1">
      <alignment vertical="center"/>
    </xf>
    <xf numFmtId="0" fontId="12" fillId="0" borderId="7" xfId="0" applyFont="1" applyBorder="1">
      <alignment vertical="center"/>
    </xf>
    <xf numFmtId="177" fontId="0" fillId="0" borderId="7" xfId="0" applyNumberFormat="1" applyBorder="1">
      <alignment vertical="center"/>
    </xf>
    <xf numFmtId="176" fontId="0" fillId="4" borderId="7" xfId="0" applyNumberFormat="1" applyFill="1" applyBorder="1">
      <alignment vertical="center"/>
    </xf>
    <xf numFmtId="176" fontId="10" fillId="0" borderId="7" xfId="0" applyNumberFormat="1" applyFont="1" applyBorder="1">
      <alignment vertical="center"/>
    </xf>
    <xf numFmtId="9" fontId="10" fillId="0" borderId="7" xfId="0" applyNumberFormat="1" applyFont="1" applyBorder="1">
      <alignment vertical="center"/>
    </xf>
    <xf numFmtId="0" fontId="10" fillId="0" borderId="7" xfId="0" applyFont="1" applyBorder="1">
      <alignment vertical="center"/>
    </xf>
    <xf numFmtId="177" fontId="10" fillId="0" borderId="7" xfId="0" applyNumberFormat="1" applyFont="1" applyBorder="1">
      <alignment vertical="center"/>
    </xf>
    <xf numFmtId="176" fontId="10" fillId="4" borderId="7" xfId="0" applyNumberFormat="1" applyFont="1" applyFill="1" applyBorder="1">
      <alignment vertical="center"/>
    </xf>
    <xf numFmtId="0" fontId="15" fillId="2" borderId="7" xfId="0" applyFont="1" applyFill="1" applyBorder="1" applyAlignment="1">
      <alignment horizontal="center" vertical="center" wrapText="1"/>
    </xf>
    <xf numFmtId="0" fontId="11" fillId="0" borderId="13" xfId="0" applyFont="1" applyBorder="1">
      <alignment vertical="center"/>
    </xf>
    <xf numFmtId="176" fontId="11" fillId="4" borderId="13" xfId="0" applyNumberFormat="1" applyFont="1" applyFill="1" applyBorder="1">
      <alignment vertical="center"/>
    </xf>
    <xf numFmtId="0" fontId="16" fillId="2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176" fontId="0" fillId="5" borderId="7" xfId="0" applyNumberFormat="1" applyFill="1" applyBorder="1">
      <alignment vertical="center"/>
    </xf>
    <xf numFmtId="176" fontId="10" fillId="5" borderId="7" xfId="0" applyNumberFormat="1" applyFont="1" applyFill="1" applyBorder="1">
      <alignment vertical="center"/>
    </xf>
    <xf numFmtId="177" fontId="10" fillId="2" borderId="7" xfId="0" applyNumberFormat="1" applyFont="1" applyFill="1" applyBorder="1">
      <alignment vertical="center"/>
    </xf>
    <xf numFmtId="0" fontId="10" fillId="5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0" fillId="5" borderId="7" xfId="0" applyFill="1" applyBorder="1">
      <alignment vertical="center"/>
    </xf>
    <xf numFmtId="0" fontId="0" fillId="0" borderId="7" xfId="0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176" fontId="0" fillId="2" borderId="7" xfId="0" applyNumberFormat="1" applyFill="1" applyBorder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176" fontId="11" fillId="0" borderId="13" xfId="0" applyNumberFormat="1" applyFont="1" applyBorder="1">
      <alignment vertical="center"/>
    </xf>
    <xf numFmtId="0" fontId="17" fillId="0" borderId="7" xfId="0" applyFont="1" applyBorder="1" applyAlignment="1">
      <alignment vertical="center" wrapText="1"/>
    </xf>
    <xf numFmtId="0" fontId="10" fillId="0" borderId="15" xfId="0" applyFont="1" applyBorder="1">
      <alignment vertical="center"/>
    </xf>
    <xf numFmtId="0" fontId="13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10" fillId="2" borderId="7" xfId="0" applyNumberFormat="1" applyFont="1" applyFill="1" applyBorder="1">
      <alignment vertical="center"/>
    </xf>
    <xf numFmtId="176" fontId="12" fillId="2" borderId="7" xfId="0" applyNumberFormat="1" applyFont="1" applyFill="1" applyBorder="1">
      <alignment vertical="center"/>
    </xf>
    <xf numFmtId="0" fontId="12" fillId="0" borderId="7" xfId="0" applyFont="1" applyBorder="1" applyAlignment="1">
      <alignment vertical="center" wrapText="1"/>
    </xf>
    <xf numFmtId="176" fontId="10" fillId="0" borderId="7" xfId="0" applyNumberFormat="1" applyFont="1" applyBorder="1" applyAlignment="1">
      <alignment vertical="center" wrapText="1"/>
    </xf>
    <xf numFmtId="176" fontId="11" fillId="6" borderId="13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9"/>
  <sheetViews>
    <sheetView tabSelected="1" zoomScale="90" zoomScaleNormal="90" workbookViewId="0">
      <selection activeCell="A1" sqref="A1:AR1"/>
    </sheetView>
  </sheetViews>
  <sheetFormatPr defaultColWidth="9" defaultRowHeight="14"/>
  <cols>
    <col min="1" max="1" width="12.6272727272727" customWidth="1"/>
    <col min="2" max="2" width="8.87272727272727" customWidth="1"/>
    <col min="3" max="3" width="5.25454545454545" customWidth="1"/>
    <col min="4" max="4" width="6.62727272727273" style="30" customWidth="1"/>
    <col min="5" max="5" width="5.87272727272727" customWidth="1"/>
    <col min="6" max="6" width="7.87272727272727" customWidth="1"/>
    <col min="7" max="7" width="5.37272727272727" customWidth="1"/>
    <col min="8" max="8" width="8.75454545454545" customWidth="1"/>
    <col min="9" max="9" width="8.37272727272727" style="31" customWidth="1"/>
    <col min="10" max="10" width="11.6272727272727" customWidth="1"/>
    <col min="11" max="11" width="7.5" customWidth="1"/>
    <col min="12" max="12" width="6.25454545454545" customWidth="1"/>
    <col min="13" max="13" width="7.25454545454545" customWidth="1"/>
    <col min="14" max="14" width="7.62727272727273" customWidth="1"/>
    <col min="15" max="15" width="8.5" customWidth="1"/>
    <col min="16" max="16" width="14.7545454545455" customWidth="1"/>
    <col min="17" max="17" width="7.12727272727273" customWidth="1"/>
    <col min="19" max="19" width="14.2545454545455" customWidth="1"/>
    <col min="20" max="20" width="16.8727272727273" customWidth="1"/>
    <col min="21" max="21" width="17" customWidth="1"/>
    <col min="22" max="22" width="10.8727272727273" customWidth="1"/>
    <col min="23" max="23" width="7.87272727272727" customWidth="1"/>
    <col min="24" max="24" width="6.87272727272727" customWidth="1"/>
    <col min="25" max="28" width="7.5"/>
    <col min="29" max="29" width="8.5"/>
    <col min="30" max="30" width="7.5"/>
    <col min="31" max="31" width="7.5" style="32"/>
    <col min="32" max="32" width="11.8727272727273" customWidth="1"/>
    <col min="33" max="33" width="15.5"/>
    <col min="34" max="34" width="12.1272727272727" customWidth="1"/>
    <col min="35" max="35" width="14.7545454545455" customWidth="1"/>
    <col min="36" max="36" width="24.8727272727273" customWidth="1"/>
    <col min="37" max="37" width="10.5" customWidth="1"/>
    <col min="38" max="38" width="10.2545454545455" customWidth="1"/>
    <col min="39" max="39" width="7.12727272727273" customWidth="1"/>
    <col min="40" max="40" width="10.8727272727273" customWidth="1"/>
    <col min="41" max="41" width="13" customWidth="1"/>
    <col min="42" max="42" width="14" customWidth="1"/>
    <col min="43" max="43" width="12.3727272727273" customWidth="1"/>
    <col min="44" max="44" width="8.37272727272727" customWidth="1"/>
    <col min="45" max="45" width="5.5" customWidth="1"/>
    <col min="46" max="46" width="17.6272727272727" customWidth="1"/>
    <col min="47" max="47" width="5.37272727272727" customWidth="1"/>
    <col min="48" max="48" width="15.6272727272727" customWidth="1"/>
    <col min="49" max="49" width="5.5" customWidth="1"/>
    <col min="50" max="50" width="19.5" customWidth="1"/>
    <col min="51" max="51" width="5.5" customWidth="1"/>
    <col min="52" max="52" width="13.1272727272727" customWidth="1"/>
    <col min="53" max="53" width="5.5" customWidth="1"/>
    <col min="54" max="54" width="14" customWidth="1"/>
    <col min="55" max="55" width="4.37272727272727" customWidth="1"/>
    <col min="56" max="56" width="13.5" customWidth="1"/>
    <col min="57" max="57" width="4.87272727272727" customWidth="1"/>
  </cols>
  <sheetData>
    <row r="1" ht="24.75" customHeight="1" spans="1:4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69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</row>
    <row r="2" ht="24.75" customHeight="1" spans="1:44">
      <c r="A2" s="34" t="s">
        <v>1</v>
      </c>
      <c r="B2" s="35" t="s">
        <v>2</v>
      </c>
      <c r="C2" s="35"/>
      <c r="D2" s="35"/>
      <c r="E2" s="35"/>
      <c r="F2" s="35"/>
      <c r="G2" s="35"/>
      <c r="H2" s="35"/>
      <c r="I2" s="53" t="s">
        <v>3</v>
      </c>
      <c r="J2" s="53"/>
      <c r="K2" s="53"/>
      <c r="L2" s="53"/>
      <c r="M2" s="53"/>
      <c r="N2" s="53" t="s">
        <v>4</v>
      </c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70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34"/>
      <c r="AQ2" s="34"/>
      <c r="AR2" s="34"/>
    </row>
    <row r="3" ht="29.25" customHeight="1" spans="1:44">
      <c r="A3" s="34"/>
      <c r="B3" s="36" t="s">
        <v>5</v>
      </c>
      <c r="C3" s="34" t="s">
        <v>6</v>
      </c>
      <c r="D3" s="37" t="s">
        <v>7</v>
      </c>
      <c r="E3" s="34" t="s">
        <v>6</v>
      </c>
      <c r="F3" s="36" t="s">
        <v>8</v>
      </c>
      <c r="G3" s="36" t="s">
        <v>9</v>
      </c>
      <c r="H3" s="34"/>
      <c r="I3" s="54" t="s">
        <v>10</v>
      </c>
      <c r="J3" s="25" t="s">
        <v>11</v>
      </c>
      <c r="K3" s="25" t="s">
        <v>12</v>
      </c>
      <c r="L3" s="25" t="s">
        <v>13</v>
      </c>
      <c r="M3" s="25"/>
      <c r="N3" s="54" t="s">
        <v>10</v>
      </c>
      <c r="O3" s="25" t="s">
        <v>14</v>
      </c>
      <c r="P3" s="25"/>
      <c r="Q3" s="25" t="s">
        <v>6</v>
      </c>
      <c r="R3" s="25"/>
      <c r="S3" s="25" t="s">
        <v>15</v>
      </c>
      <c r="T3" s="25"/>
      <c r="U3" s="25"/>
      <c r="V3" s="25"/>
      <c r="W3" s="34" t="s">
        <v>16</v>
      </c>
      <c r="X3" s="25" t="s">
        <v>6</v>
      </c>
      <c r="Y3" s="25"/>
      <c r="Z3" s="71" t="s">
        <v>17</v>
      </c>
      <c r="AA3" s="72"/>
      <c r="AB3" s="73"/>
      <c r="AC3" s="25" t="s">
        <v>16</v>
      </c>
      <c r="AD3" s="25" t="s">
        <v>6</v>
      </c>
      <c r="AE3" s="25"/>
      <c r="AF3" s="25" t="s">
        <v>18</v>
      </c>
      <c r="AG3" s="25"/>
      <c r="AH3" s="25"/>
      <c r="AI3" s="25"/>
      <c r="AJ3" s="25"/>
      <c r="AK3" s="25"/>
      <c r="AL3" s="25" t="s">
        <v>16</v>
      </c>
      <c r="AM3" s="25" t="s">
        <v>6</v>
      </c>
      <c r="AN3" s="25"/>
      <c r="AO3" s="25" t="s">
        <v>19</v>
      </c>
      <c r="AP3" s="34" t="s">
        <v>20</v>
      </c>
      <c r="AQ3" s="34"/>
      <c r="AR3" s="25" t="s">
        <v>21</v>
      </c>
    </row>
    <row r="4" spans="1:44">
      <c r="A4" s="38"/>
      <c r="B4" s="39"/>
      <c r="C4" s="40">
        <v>0.4</v>
      </c>
      <c r="D4" s="41"/>
      <c r="E4" s="40">
        <v>0.6</v>
      </c>
      <c r="F4" s="42">
        <f t="shared" ref="F4:F8" si="0">B4*C4+D4*E4</f>
        <v>0</v>
      </c>
      <c r="G4" s="40">
        <v>0.25</v>
      </c>
      <c r="H4" s="43">
        <f t="shared" ref="H4:H8" si="1">F4*G4</f>
        <v>0</v>
      </c>
      <c r="I4" s="55">
        <v>70</v>
      </c>
      <c r="J4" s="42"/>
      <c r="K4" s="42">
        <f t="shared" ref="K4:K8" si="2">I4+J4</f>
        <v>70</v>
      </c>
      <c r="L4" s="40">
        <v>0.25</v>
      </c>
      <c r="M4" s="43">
        <f t="shared" ref="M4:M8" si="3">K4*L4</f>
        <v>17.5</v>
      </c>
      <c r="N4" s="55">
        <v>50</v>
      </c>
      <c r="O4" s="34"/>
      <c r="P4" s="46"/>
      <c r="Q4" s="40">
        <v>0.2</v>
      </c>
      <c r="R4" s="43">
        <f t="shared" ref="R4:R8" si="4">P4*Q4</f>
        <v>0</v>
      </c>
      <c r="S4" s="44"/>
      <c r="T4" s="34"/>
      <c r="U4" s="34"/>
      <c r="V4" s="34"/>
      <c r="W4" s="39">
        <f t="shared" ref="W4:W8" si="5">SUM(S4:V4)</f>
        <v>0</v>
      </c>
      <c r="X4" s="40">
        <v>0.4</v>
      </c>
      <c r="Y4" s="43">
        <f t="shared" ref="Y4:Y8" si="6">W4*X4</f>
        <v>0</v>
      </c>
      <c r="Z4" s="39"/>
      <c r="AA4" s="39"/>
      <c r="AB4" s="39"/>
      <c r="AC4" s="39">
        <f t="shared" ref="AC4:AC8" si="7">IF(SUM(Z4:AB4)&gt;50,50,SUM(Z4:AB4))</f>
        <v>0</v>
      </c>
      <c r="AD4" s="40">
        <v>0.2</v>
      </c>
      <c r="AE4" s="43">
        <f t="shared" ref="AE4:AE8" si="8">AD4*AC4</f>
        <v>0</v>
      </c>
      <c r="AF4" s="63"/>
      <c r="AG4" s="63"/>
      <c r="AH4" s="63"/>
      <c r="AI4" s="63"/>
      <c r="AJ4" s="34"/>
      <c r="AK4" s="63"/>
      <c r="AL4" s="63">
        <f t="shared" ref="AL4:AL8" si="9">SUM(AF4:AK4)</f>
        <v>0</v>
      </c>
      <c r="AM4" s="40">
        <v>0.2</v>
      </c>
      <c r="AN4" s="43">
        <f t="shared" ref="AN4:AN8" si="10">AL4*AM4</f>
        <v>0</v>
      </c>
      <c r="AO4" s="63">
        <f t="shared" ref="AO4:AO8" si="11">(R4+Y4+AE4+AN4+50)</f>
        <v>50</v>
      </c>
      <c r="AP4" s="40">
        <v>0.5</v>
      </c>
      <c r="AQ4" s="43">
        <f t="shared" ref="AQ4:AQ8" si="12">AO4*AP4</f>
        <v>25</v>
      </c>
      <c r="AR4" s="63">
        <f t="shared" ref="AR4:AR8" si="13">AQ4+M4+H4</f>
        <v>42.5</v>
      </c>
    </row>
    <row r="5" s="28" customFormat="1" ht="135.95" customHeight="1" spans="1:44">
      <c r="A5" s="44"/>
      <c r="B5" s="44"/>
      <c r="C5" s="45"/>
      <c r="D5" s="46"/>
      <c r="E5" s="45"/>
      <c r="F5" s="47"/>
      <c r="G5" s="45"/>
      <c r="H5" s="48"/>
      <c r="I5" s="56"/>
      <c r="J5" s="57"/>
      <c r="K5" s="47"/>
      <c r="L5" s="45"/>
      <c r="M5" s="48"/>
      <c r="N5" s="58"/>
      <c r="O5" s="59"/>
      <c r="Q5" s="45"/>
      <c r="R5" s="48"/>
      <c r="S5" s="62"/>
      <c r="T5" s="59"/>
      <c r="U5" s="59"/>
      <c r="V5" s="59"/>
      <c r="W5" s="44"/>
      <c r="X5" s="45"/>
      <c r="Y5" s="48"/>
      <c r="Z5" s="44"/>
      <c r="AA5" s="44"/>
      <c r="AB5" s="44"/>
      <c r="AC5" s="44"/>
      <c r="AD5" s="44"/>
      <c r="AE5" s="48"/>
      <c r="AF5" s="62"/>
      <c r="AG5" s="62"/>
      <c r="AH5" s="59"/>
      <c r="AI5" s="59"/>
      <c r="AJ5" s="46"/>
      <c r="AK5" s="46"/>
      <c r="AL5" s="74"/>
      <c r="AM5" s="45"/>
      <c r="AN5" s="48"/>
      <c r="AO5" s="74"/>
      <c r="AP5" s="46"/>
      <c r="AQ5" s="48"/>
      <c r="AR5" s="74"/>
    </row>
    <row r="6" spans="1:44">
      <c r="A6" s="49"/>
      <c r="B6" s="39"/>
      <c r="C6" s="40">
        <v>0.4</v>
      </c>
      <c r="D6" s="41"/>
      <c r="E6" s="40">
        <v>0.6</v>
      </c>
      <c r="F6" s="42">
        <f t="shared" si="0"/>
        <v>0</v>
      </c>
      <c r="G6" s="40">
        <v>0.25</v>
      </c>
      <c r="H6" s="43">
        <f t="shared" si="1"/>
        <v>0</v>
      </c>
      <c r="I6" s="55">
        <v>70</v>
      </c>
      <c r="J6" s="42"/>
      <c r="K6" s="42">
        <f t="shared" si="2"/>
        <v>70</v>
      </c>
      <c r="L6" s="40">
        <v>0.25</v>
      </c>
      <c r="M6" s="43">
        <f t="shared" si="3"/>
        <v>17.5</v>
      </c>
      <c r="N6" s="55">
        <v>50</v>
      </c>
      <c r="O6" s="34"/>
      <c r="P6" s="34"/>
      <c r="Q6" s="40">
        <v>0.2</v>
      </c>
      <c r="R6" s="43">
        <f t="shared" si="4"/>
        <v>0</v>
      </c>
      <c r="S6" s="39"/>
      <c r="T6" s="46"/>
      <c r="U6" s="46"/>
      <c r="V6" s="46"/>
      <c r="W6" s="39">
        <f t="shared" si="5"/>
        <v>0</v>
      </c>
      <c r="X6" s="40">
        <v>0.4</v>
      </c>
      <c r="Y6" s="43">
        <f t="shared" si="6"/>
        <v>0</v>
      </c>
      <c r="Z6" s="39"/>
      <c r="AA6" s="39"/>
      <c r="AB6" s="39"/>
      <c r="AC6" s="39">
        <f t="shared" si="7"/>
        <v>0</v>
      </c>
      <c r="AD6" s="40">
        <v>0.2</v>
      </c>
      <c r="AE6" s="43">
        <f t="shared" si="8"/>
        <v>0</v>
      </c>
      <c r="AF6" s="63"/>
      <c r="AG6" s="75"/>
      <c r="AH6" s="44"/>
      <c r="AI6" s="63"/>
      <c r="AJ6" s="34"/>
      <c r="AK6" s="63"/>
      <c r="AL6" s="63">
        <f t="shared" si="9"/>
        <v>0</v>
      </c>
      <c r="AM6" s="40">
        <v>0.2</v>
      </c>
      <c r="AN6" s="43">
        <f t="shared" si="10"/>
        <v>0</v>
      </c>
      <c r="AO6" s="63">
        <f t="shared" si="11"/>
        <v>50</v>
      </c>
      <c r="AP6" s="40">
        <v>0.5</v>
      </c>
      <c r="AQ6" s="43">
        <f t="shared" si="12"/>
        <v>25</v>
      </c>
      <c r="AR6" s="63">
        <f t="shared" si="13"/>
        <v>42.5</v>
      </c>
    </row>
    <row r="7" s="28" customFormat="1" ht="135.95" customHeight="1" spans="1:44">
      <c r="A7" s="44"/>
      <c r="B7" s="44"/>
      <c r="C7" s="45"/>
      <c r="D7" s="46"/>
      <c r="E7" s="45"/>
      <c r="F7" s="47"/>
      <c r="G7" s="45"/>
      <c r="H7" s="48"/>
      <c r="I7" s="56"/>
      <c r="J7" s="47"/>
      <c r="K7" s="47"/>
      <c r="L7" s="45"/>
      <c r="M7" s="48"/>
      <c r="N7" s="58"/>
      <c r="O7" s="59"/>
      <c r="P7" s="46"/>
      <c r="Q7" s="45"/>
      <c r="R7" s="48"/>
      <c r="S7" s="59"/>
      <c r="T7" s="59"/>
      <c r="U7" s="59"/>
      <c r="V7" s="59"/>
      <c r="W7" s="44"/>
      <c r="X7" s="45"/>
      <c r="Y7" s="48"/>
      <c r="Z7" s="44"/>
      <c r="AA7" s="44"/>
      <c r="AB7" s="44"/>
      <c r="AC7" s="44"/>
      <c r="AD7" s="44"/>
      <c r="AE7" s="48"/>
      <c r="AF7" s="59"/>
      <c r="AG7" s="76"/>
      <c r="AH7" s="59"/>
      <c r="AI7" s="59"/>
      <c r="AJ7" s="46"/>
      <c r="AK7" s="46"/>
      <c r="AL7" s="44"/>
      <c r="AM7" s="45"/>
      <c r="AN7" s="48"/>
      <c r="AO7" s="44"/>
      <c r="AP7" s="46"/>
      <c r="AQ7" s="48"/>
      <c r="AR7" s="44"/>
    </row>
    <row r="8" spans="1:44">
      <c r="A8" s="49"/>
      <c r="B8" s="39"/>
      <c r="C8" s="40">
        <v>0.4</v>
      </c>
      <c r="D8" s="41"/>
      <c r="E8" s="40">
        <v>0.6</v>
      </c>
      <c r="F8" s="42">
        <f t="shared" si="0"/>
        <v>0</v>
      </c>
      <c r="G8" s="40">
        <v>0.25</v>
      </c>
      <c r="H8" s="43">
        <f t="shared" si="1"/>
        <v>0</v>
      </c>
      <c r="I8" s="55">
        <v>70</v>
      </c>
      <c r="J8" s="42"/>
      <c r="K8" s="42">
        <f t="shared" si="2"/>
        <v>70</v>
      </c>
      <c r="L8" s="40">
        <v>0.25</v>
      </c>
      <c r="M8" s="43">
        <f t="shared" si="3"/>
        <v>17.5</v>
      </c>
      <c r="N8" s="55">
        <v>50</v>
      </c>
      <c r="O8" s="34"/>
      <c r="P8" s="34"/>
      <c r="Q8" s="40">
        <v>0.2</v>
      </c>
      <c r="R8" s="43">
        <f t="shared" si="4"/>
        <v>0</v>
      </c>
      <c r="S8" s="63"/>
      <c r="T8" s="34"/>
      <c r="U8" s="34"/>
      <c r="V8" s="34"/>
      <c r="W8" s="39">
        <f t="shared" si="5"/>
        <v>0</v>
      </c>
      <c r="X8" s="40">
        <v>0.4</v>
      </c>
      <c r="Y8" s="43">
        <f t="shared" si="6"/>
        <v>0</v>
      </c>
      <c r="Z8" s="39"/>
      <c r="AA8" s="39"/>
      <c r="AB8" s="39"/>
      <c r="AC8" s="39">
        <f t="shared" si="7"/>
        <v>0</v>
      </c>
      <c r="AD8" s="40">
        <v>0.2</v>
      </c>
      <c r="AE8" s="43">
        <f t="shared" si="8"/>
        <v>0</v>
      </c>
      <c r="AF8" s="39"/>
      <c r="AG8" s="39"/>
      <c r="AH8" s="39"/>
      <c r="AI8" s="39"/>
      <c r="AJ8" s="34"/>
      <c r="AK8" s="63"/>
      <c r="AL8" s="63">
        <f t="shared" si="9"/>
        <v>0</v>
      </c>
      <c r="AM8" s="40">
        <v>0.2</v>
      </c>
      <c r="AN8" s="43">
        <f t="shared" si="10"/>
        <v>0</v>
      </c>
      <c r="AO8" s="63">
        <f t="shared" si="11"/>
        <v>50</v>
      </c>
      <c r="AP8" s="40">
        <v>0.5</v>
      </c>
      <c r="AQ8" s="43">
        <f t="shared" si="12"/>
        <v>25</v>
      </c>
      <c r="AR8" s="63">
        <f t="shared" si="13"/>
        <v>42.5</v>
      </c>
    </row>
    <row r="9" s="28" customFormat="1" ht="135.95" customHeight="1" spans="1:44">
      <c r="A9" s="44"/>
      <c r="B9" s="44"/>
      <c r="C9" s="45"/>
      <c r="D9" s="46"/>
      <c r="E9" s="45"/>
      <c r="F9" s="47"/>
      <c r="G9" s="45"/>
      <c r="H9" s="48"/>
      <c r="I9" s="56"/>
      <c r="J9" s="57"/>
      <c r="K9" s="47"/>
      <c r="L9" s="45"/>
      <c r="M9" s="48"/>
      <c r="N9" s="58"/>
      <c r="O9" s="59"/>
      <c r="P9" s="46"/>
      <c r="Q9" s="45"/>
      <c r="R9" s="48"/>
      <c r="S9" s="59"/>
      <c r="T9" s="46"/>
      <c r="U9" s="46"/>
      <c r="V9" s="59"/>
      <c r="W9" s="44"/>
      <c r="X9" s="45"/>
      <c r="Y9" s="48"/>
      <c r="Z9" s="44"/>
      <c r="AA9" s="44"/>
      <c r="AB9" s="44"/>
      <c r="AC9" s="44"/>
      <c r="AD9" s="44"/>
      <c r="AE9" s="48"/>
      <c r="AF9" s="59"/>
      <c r="AG9" s="59"/>
      <c r="AH9" s="59"/>
      <c r="AI9" s="59"/>
      <c r="AJ9" s="59"/>
      <c r="AK9" s="59"/>
      <c r="AL9" s="74"/>
      <c r="AM9" s="45"/>
      <c r="AN9" s="48"/>
      <c r="AO9" s="74"/>
      <c r="AP9" s="46"/>
      <c r="AQ9" s="48"/>
      <c r="AR9" s="74"/>
    </row>
    <row r="10" spans="1:44">
      <c r="A10" s="38"/>
      <c r="B10" s="34"/>
      <c r="C10" s="40">
        <v>0.4</v>
      </c>
      <c r="D10" s="41"/>
      <c r="E10" s="40">
        <v>0.6</v>
      </c>
      <c r="F10" s="42">
        <f t="shared" ref="F10:F14" si="14">B10*C10+D10*E10</f>
        <v>0</v>
      </c>
      <c r="G10" s="40">
        <v>0.25</v>
      </c>
      <c r="H10" s="43">
        <f t="shared" ref="H10:H14" si="15">F10*G10</f>
        <v>0</v>
      </c>
      <c r="I10" s="54">
        <v>70</v>
      </c>
      <c r="J10" s="34"/>
      <c r="K10" s="42">
        <f t="shared" ref="K10:K14" si="16">I10+J10</f>
        <v>70</v>
      </c>
      <c r="L10" s="40">
        <v>0.25</v>
      </c>
      <c r="M10" s="43">
        <f t="shared" ref="M10:M14" si="17">K10*L10</f>
        <v>17.5</v>
      </c>
      <c r="N10" s="55">
        <v>50</v>
      </c>
      <c r="O10" s="34"/>
      <c r="P10" s="34"/>
      <c r="Q10" s="40">
        <v>0.2</v>
      </c>
      <c r="R10" s="43">
        <f t="shared" ref="R10:R14" si="18">P10*Q10</f>
        <v>0</v>
      </c>
      <c r="S10" s="63"/>
      <c r="T10" s="34"/>
      <c r="U10" s="34"/>
      <c r="V10" s="34"/>
      <c r="W10" s="39">
        <f t="shared" ref="W10:W14" si="19">SUM(S10:V10)</f>
        <v>0</v>
      </c>
      <c r="X10" s="40">
        <v>0.4</v>
      </c>
      <c r="Y10" s="43">
        <f t="shared" ref="Y10:Y14" si="20">W10*X10</f>
        <v>0</v>
      </c>
      <c r="Z10" s="39"/>
      <c r="AA10" s="39"/>
      <c r="AB10" s="39"/>
      <c r="AC10" s="39">
        <f t="shared" ref="AC10:AC14" si="21">IF(SUM(Z10:AB10)&gt;50,50,SUM(Z10:AB10))</f>
        <v>0</v>
      </c>
      <c r="AD10" s="40">
        <v>0.2</v>
      </c>
      <c r="AE10" s="43">
        <f t="shared" ref="AE10:AE14" si="22">AD10*AC10</f>
        <v>0</v>
      </c>
      <c r="AF10" s="63"/>
      <c r="AG10" s="63"/>
      <c r="AH10" s="63"/>
      <c r="AI10" s="63"/>
      <c r="AJ10" s="34"/>
      <c r="AK10" s="34"/>
      <c r="AL10" s="63">
        <f t="shared" ref="AL10:AL14" si="23">SUM(AF10:AK10)</f>
        <v>0</v>
      </c>
      <c r="AM10" s="40">
        <v>0.2</v>
      </c>
      <c r="AN10" s="43">
        <f t="shared" ref="AN10:AN14" si="24">AL10*AM10</f>
        <v>0</v>
      </c>
      <c r="AO10" s="63">
        <f t="shared" ref="AO10:AO14" si="25">(R10+Y10+AE10+AN10+50)</f>
        <v>50</v>
      </c>
      <c r="AP10" s="40">
        <v>0.5</v>
      </c>
      <c r="AQ10" s="43">
        <f t="shared" ref="AQ10:AQ14" si="26">AO10*AP10</f>
        <v>25</v>
      </c>
      <c r="AR10" s="63">
        <f t="shared" ref="AR10:AR14" si="27">AQ10+M10+H10</f>
        <v>42.5</v>
      </c>
    </row>
    <row r="11" ht="84" customHeight="1" spans="1:44">
      <c r="A11" s="34"/>
      <c r="B11" s="34"/>
      <c r="C11" s="34"/>
      <c r="D11" s="41"/>
      <c r="E11" s="34"/>
      <c r="F11" s="42"/>
      <c r="G11" s="34"/>
      <c r="H11" s="43"/>
      <c r="I11" s="60"/>
      <c r="J11" s="34"/>
      <c r="K11" s="34"/>
      <c r="L11" s="34"/>
      <c r="M11" s="43"/>
      <c r="N11" s="60"/>
      <c r="O11" s="61"/>
      <c r="P11" s="61"/>
      <c r="Q11" s="34"/>
      <c r="R11" s="43"/>
      <c r="S11" s="59"/>
      <c r="T11" s="59"/>
      <c r="U11" s="59"/>
      <c r="V11" s="59"/>
      <c r="W11" s="44"/>
      <c r="X11" s="45"/>
      <c r="Y11" s="48"/>
      <c r="Z11" s="44"/>
      <c r="AA11" s="44"/>
      <c r="AB11" s="44"/>
      <c r="AC11" s="44"/>
      <c r="AD11" s="44"/>
      <c r="AE11" s="48"/>
      <c r="AF11" s="59"/>
      <c r="AG11" s="59"/>
      <c r="AH11" s="59"/>
      <c r="AI11" s="77"/>
      <c r="AJ11" s="61"/>
      <c r="AK11" s="61"/>
      <c r="AL11" s="63"/>
      <c r="AM11" s="34"/>
      <c r="AN11" s="43"/>
      <c r="AO11" s="63"/>
      <c r="AP11" s="34"/>
      <c r="AQ11" s="43"/>
      <c r="AR11" s="63"/>
    </row>
    <row r="12" spans="1:44">
      <c r="A12" s="49"/>
      <c r="B12" s="39"/>
      <c r="C12" s="40">
        <v>0.4</v>
      </c>
      <c r="D12" s="41"/>
      <c r="E12" s="40">
        <v>0.6</v>
      </c>
      <c r="F12" s="42">
        <f t="shared" si="14"/>
        <v>0</v>
      </c>
      <c r="G12" s="40">
        <v>0.25</v>
      </c>
      <c r="H12" s="43">
        <f t="shared" si="15"/>
        <v>0</v>
      </c>
      <c r="I12" s="55">
        <v>70</v>
      </c>
      <c r="J12" s="42"/>
      <c r="K12" s="42">
        <f t="shared" si="16"/>
        <v>70</v>
      </c>
      <c r="L12" s="40">
        <v>0.25</v>
      </c>
      <c r="M12" s="43">
        <f t="shared" si="17"/>
        <v>17.5</v>
      </c>
      <c r="N12" s="55">
        <v>50</v>
      </c>
      <c r="O12" s="34"/>
      <c r="P12" s="34"/>
      <c r="Q12" s="40">
        <v>0.2</v>
      </c>
      <c r="R12" s="43">
        <f t="shared" si="18"/>
        <v>0</v>
      </c>
      <c r="S12" s="63"/>
      <c r="T12" s="34"/>
      <c r="U12" s="34"/>
      <c r="V12" s="34"/>
      <c r="W12" s="39">
        <f t="shared" si="19"/>
        <v>0</v>
      </c>
      <c r="X12" s="40">
        <v>0.4</v>
      </c>
      <c r="Y12" s="43">
        <f t="shared" si="20"/>
        <v>0</v>
      </c>
      <c r="Z12" s="39"/>
      <c r="AA12" s="39"/>
      <c r="AB12" s="39"/>
      <c r="AC12" s="39">
        <f t="shared" si="21"/>
        <v>0</v>
      </c>
      <c r="AD12" s="40">
        <v>0.2</v>
      </c>
      <c r="AE12" s="43">
        <f t="shared" si="22"/>
        <v>0</v>
      </c>
      <c r="AF12" s="25"/>
      <c r="AG12" s="25"/>
      <c r="AH12" s="25"/>
      <c r="AI12" s="63"/>
      <c r="AJ12" s="34"/>
      <c r="AK12" s="63"/>
      <c r="AL12" s="63">
        <f t="shared" si="23"/>
        <v>0</v>
      </c>
      <c r="AM12" s="40">
        <v>0.2</v>
      </c>
      <c r="AN12" s="43">
        <f t="shared" si="24"/>
        <v>0</v>
      </c>
      <c r="AO12" s="63">
        <f t="shared" si="25"/>
        <v>50</v>
      </c>
      <c r="AP12" s="40">
        <v>0.5</v>
      </c>
      <c r="AQ12" s="43">
        <f t="shared" si="26"/>
        <v>25</v>
      </c>
      <c r="AR12" s="63">
        <f t="shared" si="27"/>
        <v>42.5</v>
      </c>
    </row>
    <row r="13" s="28" customFormat="1" ht="136.15" customHeight="1" spans="1:44">
      <c r="A13" s="44"/>
      <c r="B13" s="44"/>
      <c r="C13" s="45"/>
      <c r="D13" s="46"/>
      <c r="E13" s="45"/>
      <c r="F13" s="47"/>
      <c r="G13" s="45"/>
      <c r="H13" s="48"/>
      <c r="I13" s="56"/>
      <c r="J13" s="57"/>
      <c r="K13" s="47"/>
      <c r="L13" s="45"/>
      <c r="M13" s="48"/>
      <c r="N13" s="58"/>
      <c r="O13" s="59"/>
      <c r="P13" s="46"/>
      <c r="Q13" s="45"/>
      <c r="R13" s="48"/>
      <c r="S13" s="59"/>
      <c r="T13" s="59"/>
      <c r="U13" s="59"/>
      <c r="V13" s="59"/>
      <c r="W13" s="44"/>
      <c r="X13" s="45" t="s">
        <v>22</v>
      </c>
      <c r="Y13" s="48"/>
      <c r="Z13" s="44"/>
      <c r="AA13" s="44"/>
      <c r="AB13" s="44"/>
      <c r="AC13" s="44"/>
      <c r="AD13" s="44"/>
      <c r="AE13" s="48"/>
      <c r="AF13" s="62"/>
      <c r="AG13" s="62"/>
      <c r="AH13" s="62"/>
      <c r="AI13" s="59"/>
      <c r="AJ13" s="46"/>
      <c r="AK13" s="46"/>
      <c r="AL13" s="74"/>
      <c r="AM13" s="45"/>
      <c r="AN13" s="48"/>
      <c r="AO13" s="74"/>
      <c r="AP13" s="46"/>
      <c r="AQ13" s="48"/>
      <c r="AR13" s="74"/>
    </row>
    <row r="14" spans="1:44">
      <c r="A14" s="49"/>
      <c r="B14" s="39"/>
      <c r="C14" s="40">
        <v>0.4</v>
      </c>
      <c r="D14" s="41"/>
      <c r="E14" s="40">
        <v>0.6</v>
      </c>
      <c r="F14" s="42">
        <f t="shared" si="14"/>
        <v>0</v>
      </c>
      <c r="G14" s="40">
        <v>0.25</v>
      </c>
      <c r="H14" s="43">
        <f t="shared" si="15"/>
        <v>0</v>
      </c>
      <c r="I14" s="55">
        <v>70</v>
      </c>
      <c r="J14" s="42"/>
      <c r="K14" s="42">
        <f t="shared" si="16"/>
        <v>70</v>
      </c>
      <c r="L14" s="40">
        <v>0.25</v>
      </c>
      <c r="M14" s="43">
        <f t="shared" si="17"/>
        <v>17.5</v>
      </c>
      <c r="N14" s="55">
        <v>50</v>
      </c>
      <c r="O14" s="34"/>
      <c r="P14" s="34"/>
      <c r="Q14" s="40">
        <v>0.2</v>
      </c>
      <c r="R14" s="43">
        <f t="shared" si="18"/>
        <v>0</v>
      </c>
      <c r="S14" s="39"/>
      <c r="T14" s="34"/>
      <c r="U14" s="34"/>
      <c r="V14" s="34"/>
      <c r="W14" s="39">
        <f t="shared" si="19"/>
        <v>0</v>
      </c>
      <c r="X14" s="40">
        <v>0.4</v>
      </c>
      <c r="Y14" s="43">
        <f t="shared" si="20"/>
        <v>0</v>
      </c>
      <c r="Z14" s="39"/>
      <c r="AA14" s="39"/>
      <c r="AB14" s="39"/>
      <c r="AC14" s="39">
        <f t="shared" si="21"/>
        <v>0</v>
      </c>
      <c r="AD14" s="40">
        <v>0.2</v>
      </c>
      <c r="AE14" s="43">
        <f t="shared" si="22"/>
        <v>0</v>
      </c>
      <c r="AF14" s="63"/>
      <c r="AG14" s="63"/>
      <c r="AH14" s="63"/>
      <c r="AI14" s="63"/>
      <c r="AJ14" s="34"/>
      <c r="AK14" s="63"/>
      <c r="AL14" s="63">
        <f t="shared" si="23"/>
        <v>0</v>
      </c>
      <c r="AM14" s="40">
        <v>0.2</v>
      </c>
      <c r="AN14" s="43">
        <f t="shared" si="24"/>
        <v>0</v>
      </c>
      <c r="AO14" s="63">
        <f t="shared" si="25"/>
        <v>50</v>
      </c>
      <c r="AP14" s="40">
        <v>0.5</v>
      </c>
      <c r="AQ14" s="43">
        <f t="shared" si="26"/>
        <v>25</v>
      </c>
      <c r="AR14" s="63">
        <f t="shared" si="27"/>
        <v>42.5</v>
      </c>
    </row>
    <row r="15" s="29" customFormat="1" ht="136.15" customHeight="1" spans="1:44">
      <c r="A15" s="50"/>
      <c r="B15" s="50"/>
      <c r="C15" s="50"/>
      <c r="D15" s="50"/>
      <c r="E15" s="50"/>
      <c r="F15" s="50"/>
      <c r="G15" s="50"/>
      <c r="H15" s="51"/>
      <c r="I15" s="56"/>
      <c r="J15" s="50"/>
      <c r="K15" s="50"/>
      <c r="L15" s="50"/>
      <c r="M15" s="51"/>
      <c r="N15" s="58"/>
      <c r="O15" s="50"/>
      <c r="P15" s="50"/>
      <c r="Q15" s="50"/>
      <c r="R15" s="51"/>
      <c r="S15" s="64"/>
      <c r="T15" s="64"/>
      <c r="U15" s="64"/>
      <c r="V15" s="65"/>
      <c r="W15" s="66"/>
      <c r="X15" s="50"/>
      <c r="Y15" s="51"/>
      <c r="Z15" s="66"/>
      <c r="AA15" s="66"/>
      <c r="AB15" s="66"/>
      <c r="AC15" s="66"/>
      <c r="AD15" s="66"/>
      <c r="AE15" s="51"/>
      <c r="AF15" s="64"/>
      <c r="AG15" s="64"/>
      <c r="AH15" s="64"/>
      <c r="AI15" s="64"/>
      <c r="AJ15" s="50"/>
      <c r="AK15" s="50"/>
      <c r="AL15" s="78"/>
      <c r="AM15" s="50"/>
      <c r="AN15" s="51"/>
      <c r="AO15" s="50"/>
      <c r="AP15" s="50"/>
      <c r="AQ15" s="51"/>
      <c r="AR15" s="78"/>
    </row>
    <row r="16" spans="1:44">
      <c r="A16" s="52"/>
      <c r="B16" s="39"/>
      <c r="C16" s="40">
        <v>0.4</v>
      </c>
      <c r="D16" s="41"/>
      <c r="E16" s="40">
        <v>0.6</v>
      </c>
      <c r="F16" s="42">
        <f>B16*C16+D16*E16</f>
        <v>0</v>
      </c>
      <c r="G16" s="40">
        <v>0.25</v>
      </c>
      <c r="H16" s="43">
        <f>F16*G16</f>
        <v>0</v>
      </c>
      <c r="I16" s="55">
        <v>70</v>
      </c>
      <c r="J16" s="42"/>
      <c r="K16" s="42">
        <f>I16+J16</f>
        <v>70</v>
      </c>
      <c r="L16" s="40">
        <v>0.25</v>
      </c>
      <c r="M16" s="43">
        <f>K16*L16</f>
        <v>17.5</v>
      </c>
      <c r="N16" s="55">
        <v>50</v>
      </c>
      <c r="O16" s="34"/>
      <c r="P16" s="34"/>
      <c r="Q16" s="40">
        <v>0.2</v>
      </c>
      <c r="R16" s="43">
        <f>P16*Q16</f>
        <v>0</v>
      </c>
      <c r="S16" s="39"/>
      <c r="T16" s="34"/>
      <c r="U16" s="34"/>
      <c r="V16" s="34"/>
      <c r="W16" s="39">
        <f>SUM(S16:V16)</f>
        <v>0</v>
      </c>
      <c r="X16" s="40">
        <v>0.4</v>
      </c>
      <c r="Y16" s="43">
        <f>W16*X16</f>
        <v>0</v>
      </c>
      <c r="Z16" s="39"/>
      <c r="AA16" s="39"/>
      <c r="AB16" s="39"/>
      <c r="AC16" s="39">
        <f>IF(SUM(Z16:AB16)&gt;50,50,SUM(Z16:AB16))</f>
        <v>0</v>
      </c>
      <c r="AD16" s="40">
        <v>0.2</v>
      </c>
      <c r="AE16" s="43">
        <f>AD16*AC16</f>
        <v>0</v>
      </c>
      <c r="AF16" s="63"/>
      <c r="AG16" s="63"/>
      <c r="AH16" s="63"/>
      <c r="AI16" s="63"/>
      <c r="AJ16" s="34"/>
      <c r="AK16" s="63"/>
      <c r="AL16" s="63">
        <f>SUM(AF16:AK16)</f>
        <v>0</v>
      </c>
      <c r="AM16" s="40">
        <v>0.2</v>
      </c>
      <c r="AN16" s="43">
        <f>AL16*AM16</f>
        <v>0</v>
      </c>
      <c r="AO16" s="63">
        <f>(R16+Y16+AE16+AN16+50)</f>
        <v>50</v>
      </c>
      <c r="AP16" s="40">
        <v>0.5</v>
      </c>
      <c r="AQ16" s="43">
        <f>AO16*AP16</f>
        <v>25</v>
      </c>
      <c r="AR16" s="63">
        <f>AQ16+M16+H16</f>
        <v>42.5</v>
      </c>
    </row>
    <row r="17" s="28" customFormat="1" ht="136.15" customHeight="1" spans="1:44">
      <c r="A17" s="44"/>
      <c r="B17" s="44"/>
      <c r="C17" s="45"/>
      <c r="D17" s="46"/>
      <c r="E17" s="45"/>
      <c r="F17" s="47"/>
      <c r="G17" s="45"/>
      <c r="H17" s="48"/>
      <c r="I17" s="56"/>
      <c r="J17" s="57"/>
      <c r="K17" s="47"/>
      <c r="L17" s="45"/>
      <c r="M17" s="48"/>
      <c r="N17" s="58"/>
      <c r="O17" s="59"/>
      <c r="P17" s="46"/>
      <c r="Q17" s="45"/>
      <c r="R17" s="48"/>
      <c r="S17" s="59"/>
      <c r="T17" s="67"/>
      <c r="U17" s="59"/>
      <c r="V17" s="59"/>
      <c r="W17" s="44"/>
      <c r="X17" s="45"/>
      <c r="Y17" s="48"/>
      <c r="Z17" s="44"/>
      <c r="AA17" s="44"/>
      <c r="AB17" s="44"/>
      <c r="AC17" s="44"/>
      <c r="AD17" s="44"/>
      <c r="AE17" s="48"/>
      <c r="AF17" s="59"/>
      <c r="AG17" s="59"/>
      <c r="AH17" s="59"/>
      <c r="AI17" s="59"/>
      <c r="AJ17" s="59"/>
      <c r="AK17" s="59"/>
      <c r="AL17" s="74"/>
      <c r="AM17" s="45"/>
      <c r="AN17" s="48"/>
      <c r="AO17" s="74"/>
      <c r="AP17" s="46"/>
      <c r="AQ17" s="48"/>
      <c r="AR17" s="74"/>
    </row>
    <row r="18" spans="1:44">
      <c r="A18" s="49"/>
      <c r="B18" s="39"/>
      <c r="C18" s="40">
        <v>0.4</v>
      </c>
      <c r="D18" s="41"/>
      <c r="E18" s="40">
        <v>0.6</v>
      </c>
      <c r="F18" s="42">
        <f>B18*C18+D18*E18</f>
        <v>0</v>
      </c>
      <c r="G18" s="40">
        <v>0.25</v>
      </c>
      <c r="H18" s="43">
        <f>F18*G18</f>
        <v>0</v>
      </c>
      <c r="I18" s="55">
        <v>70</v>
      </c>
      <c r="J18" s="42"/>
      <c r="K18" s="42">
        <f>I18+J18</f>
        <v>70</v>
      </c>
      <c r="L18" s="40">
        <v>0.25</v>
      </c>
      <c r="M18" s="43">
        <f>K18*L18</f>
        <v>17.5</v>
      </c>
      <c r="N18" s="55">
        <v>50</v>
      </c>
      <c r="O18" s="34"/>
      <c r="P18" s="34"/>
      <c r="Q18" s="40">
        <v>0.2</v>
      </c>
      <c r="R18" s="43">
        <f>P18*Q18</f>
        <v>0</v>
      </c>
      <c r="S18" s="63"/>
      <c r="T18" s="34"/>
      <c r="U18" s="34"/>
      <c r="V18" s="34"/>
      <c r="W18" s="39">
        <f>SUM(S18:V18)</f>
        <v>0</v>
      </c>
      <c r="X18" s="40">
        <v>0.4</v>
      </c>
      <c r="Y18" s="43">
        <f>W18*X18</f>
        <v>0</v>
      </c>
      <c r="Z18" s="39"/>
      <c r="AA18" s="39"/>
      <c r="AB18" s="39"/>
      <c r="AC18" s="39">
        <f>IF(SUM(Z18:AB18)&gt;50,50,SUM(Z18:AB18))</f>
        <v>0</v>
      </c>
      <c r="AD18" s="40">
        <v>0.2</v>
      </c>
      <c r="AE18" s="43">
        <f>AD18*AC18</f>
        <v>0</v>
      </c>
      <c r="AF18" s="63"/>
      <c r="AG18" s="63"/>
      <c r="AH18" s="63"/>
      <c r="AI18" s="39"/>
      <c r="AJ18" s="34"/>
      <c r="AK18" s="63"/>
      <c r="AL18" s="63">
        <f>SUM(AF18:AK18)</f>
        <v>0</v>
      </c>
      <c r="AM18" s="40">
        <v>0.2</v>
      </c>
      <c r="AN18" s="43">
        <f>AL18*AM18</f>
        <v>0</v>
      </c>
      <c r="AO18" s="63">
        <f>(R18+Y18+AE18+AN18+50)</f>
        <v>50</v>
      </c>
      <c r="AP18" s="40">
        <v>0.5</v>
      </c>
      <c r="AQ18" s="43">
        <f>AO18*AP18</f>
        <v>25</v>
      </c>
      <c r="AR18" s="63">
        <f>AQ18+M18+H18</f>
        <v>42.5</v>
      </c>
    </row>
    <row r="19" s="28" customFormat="1" ht="135.95" customHeight="1" spans="1:44">
      <c r="A19" s="44"/>
      <c r="B19" s="44"/>
      <c r="C19" s="45"/>
      <c r="D19" s="46"/>
      <c r="E19" s="45"/>
      <c r="F19" s="47"/>
      <c r="G19" s="45"/>
      <c r="H19" s="48"/>
      <c r="I19" s="56"/>
      <c r="J19" s="57"/>
      <c r="K19" s="47"/>
      <c r="L19" s="45"/>
      <c r="M19" s="48"/>
      <c r="N19" s="58"/>
      <c r="O19" s="59"/>
      <c r="P19" s="46"/>
      <c r="Q19" s="45"/>
      <c r="R19" s="48"/>
      <c r="S19" s="59"/>
      <c r="T19" s="68"/>
      <c r="U19" s="59"/>
      <c r="V19" s="59"/>
      <c r="W19" s="44"/>
      <c r="X19" s="45"/>
      <c r="Y19" s="48"/>
      <c r="Z19" s="44"/>
      <c r="AA19" s="44"/>
      <c r="AB19" s="44"/>
      <c r="AC19" s="44"/>
      <c r="AD19" s="44"/>
      <c r="AE19" s="48"/>
      <c r="AF19" s="59"/>
      <c r="AG19" s="59"/>
      <c r="AH19" s="59"/>
      <c r="AI19" s="59"/>
      <c r="AJ19" s="59"/>
      <c r="AK19" s="46"/>
      <c r="AL19" s="74"/>
      <c r="AM19" s="45"/>
      <c r="AN19" s="48"/>
      <c r="AO19" s="74"/>
      <c r="AP19" s="46"/>
      <c r="AQ19" s="48"/>
      <c r="AR19" s="74"/>
    </row>
  </sheetData>
  <mergeCells count="8">
    <mergeCell ref="A1:AR1"/>
    <mergeCell ref="B2:H2"/>
    <mergeCell ref="I2:M2"/>
    <mergeCell ref="N2:AO2"/>
    <mergeCell ref="O3:P3"/>
    <mergeCell ref="S3:V3"/>
    <mergeCell ref="Z3:AB3"/>
    <mergeCell ref="AF3:AK3"/>
  </mergeCells>
  <conditionalFormatting sqref="A4">
    <cfRule type="cellIs" dxfId="0" priority="8" stopIfTrue="1" operator="lessThan">
      <formula>60</formula>
    </cfRule>
  </conditionalFormatting>
  <conditionalFormatting sqref="A6">
    <cfRule type="cellIs" dxfId="0" priority="7" stopIfTrue="1" operator="lessThan">
      <formula>60</formula>
    </cfRule>
  </conditionalFormatting>
  <conditionalFormatting sqref="A8">
    <cfRule type="cellIs" dxfId="0" priority="6" stopIfTrue="1" operator="lessThan">
      <formula>60</formula>
    </cfRule>
  </conditionalFormatting>
  <conditionalFormatting sqref="A10">
    <cfRule type="cellIs" dxfId="0" priority="1" stopIfTrue="1" operator="lessThan">
      <formula>60</formula>
    </cfRule>
  </conditionalFormatting>
  <conditionalFormatting sqref="A12">
    <cfRule type="cellIs" dxfId="0" priority="5" stopIfTrue="1" operator="lessThan">
      <formula>60</formula>
    </cfRule>
  </conditionalFormatting>
  <conditionalFormatting sqref="A14">
    <cfRule type="cellIs" dxfId="0" priority="4" stopIfTrue="1" operator="lessThan">
      <formula>60</formula>
    </cfRule>
  </conditionalFormatting>
  <conditionalFormatting sqref="A16">
    <cfRule type="cellIs" dxfId="0" priority="3" stopIfTrue="1" operator="lessThan">
      <formula>60</formula>
    </cfRule>
  </conditionalFormatting>
  <conditionalFormatting sqref="A18">
    <cfRule type="cellIs" dxfId="0" priority="2" stopIfTrue="1" operator="lessThan">
      <formula>60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1" sqref="C11"/>
    </sheetView>
  </sheetViews>
  <sheetFormatPr defaultColWidth="9.25454545454545" defaultRowHeight="14"/>
  <cols>
    <col min="2" max="2" width="15.8727272727273" customWidth="1"/>
    <col min="3" max="3" width="19.3727272727273" customWidth="1"/>
    <col min="4" max="4" width="13.8727272727273" customWidth="1"/>
    <col min="258" max="258" width="15.8727272727273" customWidth="1"/>
    <col min="259" max="259" width="19.3727272727273" customWidth="1"/>
    <col min="260" max="260" width="13.8727272727273" customWidth="1"/>
    <col min="514" max="514" width="15.8727272727273" customWidth="1"/>
    <col min="515" max="515" width="19.3727272727273" customWidth="1"/>
    <col min="516" max="516" width="13.8727272727273" customWidth="1"/>
    <col min="770" max="770" width="15.8727272727273" customWidth="1"/>
    <col min="771" max="771" width="19.3727272727273" customWidth="1"/>
    <col min="772" max="772" width="13.8727272727273" customWidth="1"/>
    <col min="1026" max="1026" width="15.8727272727273" customWidth="1"/>
    <col min="1027" max="1027" width="19.3727272727273" customWidth="1"/>
    <col min="1028" max="1028" width="13.8727272727273" customWidth="1"/>
    <col min="1282" max="1282" width="15.8727272727273" customWidth="1"/>
    <col min="1283" max="1283" width="19.3727272727273" customWidth="1"/>
    <col min="1284" max="1284" width="13.8727272727273" customWidth="1"/>
    <col min="1538" max="1538" width="15.8727272727273" customWidth="1"/>
    <col min="1539" max="1539" width="19.3727272727273" customWidth="1"/>
    <col min="1540" max="1540" width="13.8727272727273" customWidth="1"/>
    <col min="1794" max="1794" width="15.8727272727273" customWidth="1"/>
    <col min="1795" max="1795" width="19.3727272727273" customWidth="1"/>
    <col min="1796" max="1796" width="13.8727272727273" customWidth="1"/>
    <col min="2050" max="2050" width="15.8727272727273" customWidth="1"/>
    <col min="2051" max="2051" width="19.3727272727273" customWidth="1"/>
    <col min="2052" max="2052" width="13.8727272727273" customWidth="1"/>
    <col min="2306" max="2306" width="15.8727272727273" customWidth="1"/>
    <col min="2307" max="2307" width="19.3727272727273" customWidth="1"/>
    <col min="2308" max="2308" width="13.8727272727273" customWidth="1"/>
    <col min="2562" max="2562" width="15.8727272727273" customWidth="1"/>
    <col min="2563" max="2563" width="19.3727272727273" customWidth="1"/>
    <col min="2564" max="2564" width="13.8727272727273" customWidth="1"/>
    <col min="2818" max="2818" width="15.8727272727273" customWidth="1"/>
    <col min="2819" max="2819" width="19.3727272727273" customWidth="1"/>
    <col min="2820" max="2820" width="13.8727272727273" customWidth="1"/>
    <col min="3074" max="3074" width="15.8727272727273" customWidth="1"/>
    <col min="3075" max="3075" width="19.3727272727273" customWidth="1"/>
    <col min="3076" max="3076" width="13.8727272727273" customWidth="1"/>
    <col min="3330" max="3330" width="15.8727272727273" customWidth="1"/>
    <col min="3331" max="3331" width="19.3727272727273" customWidth="1"/>
    <col min="3332" max="3332" width="13.8727272727273" customWidth="1"/>
    <col min="3586" max="3586" width="15.8727272727273" customWidth="1"/>
    <col min="3587" max="3587" width="19.3727272727273" customWidth="1"/>
    <col min="3588" max="3588" width="13.8727272727273" customWidth="1"/>
    <col min="3842" max="3842" width="15.8727272727273" customWidth="1"/>
    <col min="3843" max="3843" width="19.3727272727273" customWidth="1"/>
    <col min="3844" max="3844" width="13.8727272727273" customWidth="1"/>
    <col min="4098" max="4098" width="15.8727272727273" customWidth="1"/>
    <col min="4099" max="4099" width="19.3727272727273" customWidth="1"/>
    <col min="4100" max="4100" width="13.8727272727273" customWidth="1"/>
    <col min="4354" max="4354" width="15.8727272727273" customWidth="1"/>
    <col min="4355" max="4355" width="19.3727272727273" customWidth="1"/>
    <col min="4356" max="4356" width="13.8727272727273" customWidth="1"/>
    <col min="4610" max="4610" width="15.8727272727273" customWidth="1"/>
    <col min="4611" max="4611" width="19.3727272727273" customWidth="1"/>
    <col min="4612" max="4612" width="13.8727272727273" customWidth="1"/>
    <col min="4866" max="4866" width="15.8727272727273" customWidth="1"/>
    <col min="4867" max="4867" width="19.3727272727273" customWidth="1"/>
    <col min="4868" max="4868" width="13.8727272727273" customWidth="1"/>
    <col min="5122" max="5122" width="15.8727272727273" customWidth="1"/>
    <col min="5123" max="5123" width="19.3727272727273" customWidth="1"/>
    <col min="5124" max="5124" width="13.8727272727273" customWidth="1"/>
    <col min="5378" max="5378" width="15.8727272727273" customWidth="1"/>
    <col min="5379" max="5379" width="19.3727272727273" customWidth="1"/>
    <col min="5380" max="5380" width="13.8727272727273" customWidth="1"/>
    <col min="5634" max="5634" width="15.8727272727273" customWidth="1"/>
    <col min="5635" max="5635" width="19.3727272727273" customWidth="1"/>
    <col min="5636" max="5636" width="13.8727272727273" customWidth="1"/>
    <col min="5890" max="5890" width="15.8727272727273" customWidth="1"/>
    <col min="5891" max="5891" width="19.3727272727273" customWidth="1"/>
    <col min="5892" max="5892" width="13.8727272727273" customWidth="1"/>
    <col min="6146" max="6146" width="15.8727272727273" customWidth="1"/>
    <col min="6147" max="6147" width="19.3727272727273" customWidth="1"/>
    <col min="6148" max="6148" width="13.8727272727273" customWidth="1"/>
    <col min="6402" max="6402" width="15.8727272727273" customWidth="1"/>
    <col min="6403" max="6403" width="19.3727272727273" customWidth="1"/>
    <col min="6404" max="6404" width="13.8727272727273" customWidth="1"/>
    <col min="6658" max="6658" width="15.8727272727273" customWidth="1"/>
    <col min="6659" max="6659" width="19.3727272727273" customWidth="1"/>
    <col min="6660" max="6660" width="13.8727272727273" customWidth="1"/>
    <col min="6914" max="6914" width="15.8727272727273" customWidth="1"/>
    <col min="6915" max="6915" width="19.3727272727273" customWidth="1"/>
    <col min="6916" max="6916" width="13.8727272727273" customWidth="1"/>
    <col min="7170" max="7170" width="15.8727272727273" customWidth="1"/>
    <col min="7171" max="7171" width="19.3727272727273" customWidth="1"/>
    <col min="7172" max="7172" width="13.8727272727273" customWidth="1"/>
    <col min="7426" max="7426" width="15.8727272727273" customWidth="1"/>
    <col min="7427" max="7427" width="19.3727272727273" customWidth="1"/>
    <col min="7428" max="7428" width="13.8727272727273" customWidth="1"/>
    <col min="7682" max="7682" width="15.8727272727273" customWidth="1"/>
    <col min="7683" max="7683" width="19.3727272727273" customWidth="1"/>
    <col min="7684" max="7684" width="13.8727272727273" customWidth="1"/>
    <col min="7938" max="7938" width="15.8727272727273" customWidth="1"/>
    <col min="7939" max="7939" width="19.3727272727273" customWidth="1"/>
    <col min="7940" max="7940" width="13.8727272727273" customWidth="1"/>
    <col min="8194" max="8194" width="15.8727272727273" customWidth="1"/>
    <col min="8195" max="8195" width="19.3727272727273" customWidth="1"/>
    <col min="8196" max="8196" width="13.8727272727273" customWidth="1"/>
    <col min="8450" max="8450" width="15.8727272727273" customWidth="1"/>
    <col min="8451" max="8451" width="19.3727272727273" customWidth="1"/>
    <col min="8452" max="8452" width="13.8727272727273" customWidth="1"/>
    <col min="8706" max="8706" width="15.8727272727273" customWidth="1"/>
    <col min="8707" max="8707" width="19.3727272727273" customWidth="1"/>
    <col min="8708" max="8708" width="13.8727272727273" customWidth="1"/>
    <col min="8962" max="8962" width="15.8727272727273" customWidth="1"/>
    <col min="8963" max="8963" width="19.3727272727273" customWidth="1"/>
    <col min="8964" max="8964" width="13.8727272727273" customWidth="1"/>
    <col min="9218" max="9218" width="15.8727272727273" customWidth="1"/>
    <col min="9219" max="9219" width="19.3727272727273" customWidth="1"/>
    <col min="9220" max="9220" width="13.8727272727273" customWidth="1"/>
    <col min="9474" max="9474" width="15.8727272727273" customWidth="1"/>
    <col min="9475" max="9475" width="19.3727272727273" customWidth="1"/>
    <col min="9476" max="9476" width="13.8727272727273" customWidth="1"/>
    <col min="9730" max="9730" width="15.8727272727273" customWidth="1"/>
    <col min="9731" max="9731" width="19.3727272727273" customWidth="1"/>
    <col min="9732" max="9732" width="13.8727272727273" customWidth="1"/>
    <col min="9986" max="9986" width="15.8727272727273" customWidth="1"/>
    <col min="9987" max="9987" width="19.3727272727273" customWidth="1"/>
    <col min="9988" max="9988" width="13.8727272727273" customWidth="1"/>
    <col min="10242" max="10242" width="15.8727272727273" customWidth="1"/>
    <col min="10243" max="10243" width="19.3727272727273" customWidth="1"/>
    <col min="10244" max="10244" width="13.8727272727273" customWidth="1"/>
    <col min="10498" max="10498" width="15.8727272727273" customWidth="1"/>
    <col min="10499" max="10499" width="19.3727272727273" customWidth="1"/>
    <col min="10500" max="10500" width="13.8727272727273" customWidth="1"/>
    <col min="10754" max="10754" width="15.8727272727273" customWidth="1"/>
    <col min="10755" max="10755" width="19.3727272727273" customWidth="1"/>
    <col min="10756" max="10756" width="13.8727272727273" customWidth="1"/>
    <col min="11010" max="11010" width="15.8727272727273" customWidth="1"/>
    <col min="11011" max="11011" width="19.3727272727273" customWidth="1"/>
    <col min="11012" max="11012" width="13.8727272727273" customWidth="1"/>
    <col min="11266" max="11266" width="15.8727272727273" customWidth="1"/>
    <col min="11267" max="11267" width="19.3727272727273" customWidth="1"/>
    <col min="11268" max="11268" width="13.8727272727273" customWidth="1"/>
    <col min="11522" max="11522" width="15.8727272727273" customWidth="1"/>
    <col min="11523" max="11523" width="19.3727272727273" customWidth="1"/>
    <col min="11524" max="11524" width="13.8727272727273" customWidth="1"/>
    <col min="11778" max="11778" width="15.8727272727273" customWidth="1"/>
    <col min="11779" max="11779" width="19.3727272727273" customWidth="1"/>
    <col min="11780" max="11780" width="13.8727272727273" customWidth="1"/>
    <col min="12034" max="12034" width="15.8727272727273" customWidth="1"/>
    <col min="12035" max="12035" width="19.3727272727273" customWidth="1"/>
    <col min="12036" max="12036" width="13.8727272727273" customWidth="1"/>
    <col min="12290" max="12290" width="15.8727272727273" customWidth="1"/>
    <col min="12291" max="12291" width="19.3727272727273" customWidth="1"/>
    <col min="12292" max="12292" width="13.8727272727273" customWidth="1"/>
    <col min="12546" max="12546" width="15.8727272727273" customWidth="1"/>
    <col min="12547" max="12547" width="19.3727272727273" customWidth="1"/>
    <col min="12548" max="12548" width="13.8727272727273" customWidth="1"/>
    <col min="12802" max="12802" width="15.8727272727273" customWidth="1"/>
    <col min="12803" max="12803" width="19.3727272727273" customWidth="1"/>
    <col min="12804" max="12804" width="13.8727272727273" customWidth="1"/>
    <col min="13058" max="13058" width="15.8727272727273" customWidth="1"/>
    <col min="13059" max="13059" width="19.3727272727273" customWidth="1"/>
    <col min="13060" max="13060" width="13.8727272727273" customWidth="1"/>
    <col min="13314" max="13314" width="15.8727272727273" customWidth="1"/>
    <col min="13315" max="13315" width="19.3727272727273" customWidth="1"/>
    <col min="13316" max="13316" width="13.8727272727273" customWidth="1"/>
    <col min="13570" max="13570" width="15.8727272727273" customWidth="1"/>
    <col min="13571" max="13571" width="19.3727272727273" customWidth="1"/>
    <col min="13572" max="13572" width="13.8727272727273" customWidth="1"/>
    <col min="13826" max="13826" width="15.8727272727273" customWidth="1"/>
    <col min="13827" max="13827" width="19.3727272727273" customWidth="1"/>
    <col min="13828" max="13828" width="13.8727272727273" customWidth="1"/>
    <col min="14082" max="14082" width="15.8727272727273" customWidth="1"/>
    <col min="14083" max="14083" width="19.3727272727273" customWidth="1"/>
    <col min="14084" max="14084" width="13.8727272727273" customWidth="1"/>
    <col min="14338" max="14338" width="15.8727272727273" customWidth="1"/>
    <col min="14339" max="14339" width="19.3727272727273" customWidth="1"/>
    <col min="14340" max="14340" width="13.8727272727273" customWidth="1"/>
    <col min="14594" max="14594" width="15.8727272727273" customWidth="1"/>
    <col min="14595" max="14595" width="19.3727272727273" customWidth="1"/>
    <col min="14596" max="14596" width="13.8727272727273" customWidth="1"/>
    <col min="14850" max="14850" width="15.8727272727273" customWidth="1"/>
    <col min="14851" max="14851" width="19.3727272727273" customWidth="1"/>
    <col min="14852" max="14852" width="13.8727272727273" customWidth="1"/>
    <col min="15106" max="15106" width="15.8727272727273" customWidth="1"/>
    <col min="15107" max="15107" width="19.3727272727273" customWidth="1"/>
    <col min="15108" max="15108" width="13.8727272727273" customWidth="1"/>
    <col min="15362" max="15362" width="15.8727272727273" customWidth="1"/>
    <col min="15363" max="15363" width="19.3727272727273" customWidth="1"/>
    <col min="15364" max="15364" width="13.8727272727273" customWidth="1"/>
    <col min="15618" max="15618" width="15.8727272727273" customWidth="1"/>
    <col min="15619" max="15619" width="19.3727272727273" customWidth="1"/>
    <col min="15620" max="15620" width="13.8727272727273" customWidth="1"/>
    <col min="15874" max="15874" width="15.8727272727273" customWidth="1"/>
    <col min="15875" max="15875" width="19.3727272727273" customWidth="1"/>
    <col min="15876" max="15876" width="13.8727272727273" customWidth="1"/>
    <col min="16130" max="16130" width="15.8727272727273" customWidth="1"/>
    <col min="16131" max="16131" width="19.3727272727273" customWidth="1"/>
    <col min="16132" max="16132" width="13.8727272727273" customWidth="1"/>
  </cols>
  <sheetData>
    <row r="1" ht="25.5" spans="1:11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7"/>
    </row>
    <row r="2" ht="15" spans="1:11">
      <c r="A2" s="20" t="s">
        <v>24</v>
      </c>
      <c r="B2" s="21" t="s">
        <v>25</v>
      </c>
      <c r="C2" s="22" t="s">
        <v>26</v>
      </c>
      <c r="D2" s="21" t="s">
        <v>27</v>
      </c>
      <c r="E2" s="23" t="s">
        <v>28</v>
      </c>
      <c r="F2" s="23" t="s">
        <v>29</v>
      </c>
      <c r="G2" s="23"/>
      <c r="H2" s="23"/>
      <c r="I2" s="23"/>
      <c r="J2" s="23"/>
      <c r="K2" s="23"/>
    </row>
    <row r="3" ht="15" spans="1:11">
      <c r="A3" s="24">
        <v>1</v>
      </c>
      <c r="B3" s="25"/>
      <c r="C3" s="25"/>
      <c r="D3" s="25" t="e">
        <f>AVERAGE(E3:K3)</f>
        <v>#DIV/0!</v>
      </c>
      <c r="E3" s="25"/>
      <c r="F3" s="25"/>
      <c r="G3" s="25"/>
      <c r="H3" s="25"/>
      <c r="I3" s="25"/>
      <c r="J3" s="25"/>
      <c r="K3" s="25"/>
    </row>
    <row r="4" ht="15" spans="1:11">
      <c r="A4" s="24">
        <v>2</v>
      </c>
      <c r="B4" s="26"/>
      <c r="C4" s="26"/>
      <c r="D4" s="25" t="e">
        <f>AVERAGE(E4:K4)</f>
        <v>#DIV/0!</v>
      </c>
      <c r="E4" s="25"/>
      <c r="F4" s="25"/>
      <c r="G4" s="25"/>
      <c r="H4" s="25"/>
      <c r="I4" s="25"/>
      <c r="J4" s="25"/>
      <c r="K4" s="25"/>
    </row>
    <row r="5" ht="15" spans="1:11">
      <c r="A5" s="24">
        <v>3</v>
      </c>
      <c r="B5" s="25"/>
      <c r="C5" s="25"/>
      <c r="D5" s="25" t="e">
        <f t="shared" ref="D4:D10" si="0">AVERAGE(E5:K5)</f>
        <v>#DIV/0!</v>
      </c>
      <c r="E5" s="25"/>
      <c r="F5" s="25"/>
      <c r="G5" s="25"/>
      <c r="H5" s="25"/>
      <c r="I5" s="25"/>
      <c r="J5" s="25"/>
      <c r="K5" s="25"/>
    </row>
    <row r="6" ht="15" spans="1:11">
      <c r="A6" s="24">
        <v>4</v>
      </c>
      <c r="B6" s="25"/>
      <c r="C6" s="25"/>
      <c r="D6" s="25" t="e">
        <f t="shared" si="0"/>
        <v>#DIV/0!</v>
      </c>
      <c r="E6" s="25"/>
      <c r="F6" s="25"/>
      <c r="G6" s="25"/>
      <c r="H6" s="25"/>
      <c r="I6" s="25"/>
      <c r="J6" s="25"/>
      <c r="K6" s="25"/>
    </row>
    <row r="7" ht="15" spans="1:11">
      <c r="A7" s="24">
        <v>5</v>
      </c>
      <c r="B7" s="25"/>
      <c r="C7" s="25"/>
      <c r="D7" s="25" t="e">
        <f t="shared" si="0"/>
        <v>#DIV/0!</v>
      </c>
      <c r="E7" s="25"/>
      <c r="F7" s="25"/>
      <c r="G7" s="25"/>
      <c r="H7" s="25"/>
      <c r="I7" s="25"/>
      <c r="J7" s="25"/>
      <c r="K7" s="25"/>
    </row>
    <row r="8" ht="15" spans="1:11">
      <c r="A8" s="24">
        <v>6</v>
      </c>
      <c r="B8" s="25"/>
      <c r="C8" s="25"/>
      <c r="D8" s="25" t="e">
        <f t="shared" si="0"/>
        <v>#DIV/0!</v>
      </c>
      <c r="E8" s="25"/>
      <c r="F8" s="25"/>
      <c r="G8" s="25"/>
      <c r="H8" s="25"/>
      <c r="I8" s="25"/>
      <c r="J8" s="25"/>
      <c r="K8" s="25"/>
    </row>
    <row r="9" ht="15" spans="1:11">
      <c r="A9" s="24">
        <v>7</v>
      </c>
      <c r="B9" s="25"/>
      <c r="C9" s="25"/>
      <c r="D9" s="25" t="e">
        <f t="shared" si="0"/>
        <v>#DIV/0!</v>
      </c>
      <c r="E9" s="25"/>
      <c r="F9" s="25"/>
      <c r="G9" s="25"/>
      <c r="H9" s="25"/>
      <c r="I9" s="25"/>
      <c r="J9" s="25"/>
      <c r="K9" s="25"/>
    </row>
    <row r="10" ht="15" spans="1:11">
      <c r="A10" s="24">
        <v>8</v>
      </c>
      <c r="B10" s="25"/>
      <c r="C10" s="25"/>
      <c r="D10" s="25" t="e">
        <f t="shared" si="0"/>
        <v>#DIV/0!</v>
      </c>
      <c r="E10" s="25"/>
      <c r="F10" s="25"/>
      <c r="G10" s="25"/>
      <c r="H10" s="25"/>
      <c r="I10" s="25"/>
      <c r="J10" s="25"/>
      <c r="K10" s="25"/>
    </row>
  </sheetData>
  <mergeCells count="1">
    <mergeCell ref="A1:K1"/>
  </mergeCells>
  <conditionalFormatting sqref="B2:D2">
    <cfRule type="cellIs" dxfId="1" priority="10" stopIfTrue="1" operator="lessThan">
      <formula>60</formula>
    </cfRule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172" zoomScaleNormal="172" workbookViewId="0">
      <selection activeCell="G17" sqref="G17"/>
    </sheetView>
  </sheetViews>
  <sheetFormatPr defaultColWidth="9" defaultRowHeight="14"/>
  <cols>
    <col min="1" max="1" width="15.1272727272727" customWidth="1"/>
    <col min="6" max="6" width="12.2545454545455" customWidth="1"/>
    <col min="7" max="7" width="18.8727272727273" customWidth="1"/>
    <col min="8" max="8" width="15.5" customWidth="1"/>
  </cols>
  <sheetData>
    <row r="1" ht="45.75" customHeight="1" spans="1:9">
      <c r="A1" s="1" t="s">
        <v>30</v>
      </c>
      <c r="B1" s="1"/>
      <c r="C1" s="1"/>
      <c r="D1" s="1"/>
      <c r="E1" s="1"/>
      <c r="F1" s="1"/>
      <c r="G1" s="1"/>
      <c r="H1" s="1"/>
      <c r="I1" s="1"/>
    </row>
    <row r="2" ht="15" spans="1:9">
      <c r="A2" s="2" t="s">
        <v>1</v>
      </c>
      <c r="B2" s="3" t="s">
        <v>31</v>
      </c>
      <c r="C2" s="4"/>
      <c r="D2" s="4"/>
      <c r="E2" s="4"/>
      <c r="F2" s="5"/>
      <c r="G2" s="2" t="s">
        <v>32</v>
      </c>
      <c r="H2" s="6" t="s">
        <v>16</v>
      </c>
      <c r="I2" s="2" t="s">
        <v>33</v>
      </c>
    </row>
    <row r="3" spans="1:9">
      <c r="A3" s="7"/>
      <c r="B3" s="8" t="s">
        <v>34</v>
      </c>
      <c r="C3" s="8" t="s">
        <v>35</v>
      </c>
      <c r="D3" s="8" t="s">
        <v>36</v>
      </c>
      <c r="E3" s="8" t="s">
        <v>37</v>
      </c>
      <c r="F3" s="8" t="s">
        <v>38</v>
      </c>
      <c r="G3" s="7"/>
      <c r="H3" s="9"/>
      <c r="I3" s="7"/>
    </row>
    <row r="4" ht="15" spans="1:9">
      <c r="A4" s="10"/>
      <c r="B4" s="10" t="e">
        <f>VLOOKUP(A4,材料细分!A:AR,8,FALSE)</f>
        <v>#N/A</v>
      </c>
      <c r="C4" s="10" t="e">
        <f>VLOOKUP($A4,材料细分!$A:$AS,13,FALSE)</f>
        <v>#N/A</v>
      </c>
      <c r="D4" s="10" t="e">
        <f>VLOOKUP($A4,材料细分!$A:$AS,43,FALSE)</f>
        <v>#N/A</v>
      </c>
      <c r="E4" s="10" t="e">
        <f t="shared" ref="E4:E11" si="0">SUM(B4:D4)</f>
        <v>#N/A</v>
      </c>
      <c r="F4" s="10" t="e">
        <f t="shared" ref="F4:F11" si="1">E4/MAX($E$4:$E$11)*100</f>
        <v>#N/A</v>
      </c>
      <c r="G4" s="11" t="e">
        <f>VLOOKUP(统分与公示!A4,答辩得分!C:K,2,FALSE)</f>
        <v>#N/A</v>
      </c>
      <c r="H4" s="10" t="e">
        <f>F4*70%+G4*30%</f>
        <v>#N/A</v>
      </c>
      <c r="I4" s="10"/>
    </row>
    <row r="5" ht="15" spans="1:9">
      <c r="A5" s="10"/>
      <c r="B5" s="10" t="e">
        <f>VLOOKUP(A5,材料细分!A:AR,8,FALSE)</f>
        <v>#N/A</v>
      </c>
      <c r="C5" s="10" t="e">
        <f>VLOOKUP($A5,材料细分!$A:$AS,13,FALSE)</f>
        <v>#N/A</v>
      </c>
      <c r="D5" s="10" t="e">
        <f>VLOOKUP($A5,材料细分!$A:$AS,43,FALSE)</f>
        <v>#N/A</v>
      </c>
      <c r="E5" s="10" t="e">
        <f t="shared" si="0"/>
        <v>#N/A</v>
      </c>
      <c r="F5" s="10" t="e">
        <f t="shared" si="1"/>
        <v>#N/A</v>
      </c>
      <c r="G5" s="11" t="e">
        <f>VLOOKUP(统分与公示!A5,答辩得分!C:K,2,FALSE)</f>
        <v>#N/A</v>
      </c>
      <c r="H5" s="10" t="e">
        <f t="shared" ref="H5:H11" si="2">F5*70%+G5*30%</f>
        <v>#N/A</v>
      </c>
      <c r="I5" s="10"/>
    </row>
    <row r="6" ht="15" spans="1:9">
      <c r="A6" s="10"/>
      <c r="B6" s="10" t="e">
        <f>VLOOKUP(A6,材料细分!A:AR,8,FALSE)</f>
        <v>#N/A</v>
      </c>
      <c r="C6" s="10" t="e">
        <f>VLOOKUP($A6,材料细分!$A:$AS,13,FALSE)</f>
        <v>#N/A</v>
      </c>
      <c r="D6" s="10" t="e">
        <f>VLOOKUP($A6,材料细分!$A:$AS,43,FALSE)</f>
        <v>#N/A</v>
      </c>
      <c r="E6" s="10" t="e">
        <f t="shared" si="0"/>
        <v>#N/A</v>
      </c>
      <c r="F6" s="10" t="e">
        <f t="shared" si="1"/>
        <v>#N/A</v>
      </c>
      <c r="G6" s="11" t="e">
        <f>VLOOKUP(统分与公示!A6,答辩得分!C:K,2,FALSE)</f>
        <v>#N/A</v>
      </c>
      <c r="H6" s="10" t="e">
        <f t="shared" si="2"/>
        <v>#N/A</v>
      </c>
      <c r="I6" s="14"/>
    </row>
    <row r="7" ht="15" spans="1:9">
      <c r="A7" s="10"/>
      <c r="B7" s="10" t="e">
        <f>VLOOKUP(A7,材料细分!A:AR,8,FALSE)</f>
        <v>#N/A</v>
      </c>
      <c r="C7" s="10" t="e">
        <f>VLOOKUP($A7,材料细分!$A:$AS,13,FALSE)</f>
        <v>#N/A</v>
      </c>
      <c r="D7" s="10" t="e">
        <f>VLOOKUP($A7,材料细分!$A:$AS,43,FALSE)</f>
        <v>#N/A</v>
      </c>
      <c r="E7" s="10" t="e">
        <f t="shared" si="0"/>
        <v>#N/A</v>
      </c>
      <c r="F7" s="10" t="e">
        <f t="shared" si="1"/>
        <v>#N/A</v>
      </c>
      <c r="G7" s="11" t="e">
        <f>VLOOKUP(统分与公示!A7,答辩得分!C:K,2,FALSE)</f>
        <v>#N/A</v>
      </c>
      <c r="H7" s="10" t="e">
        <f t="shared" si="2"/>
        <v>#N/A</v>
      </c>
      <c r="I7" s="10"/>
    </row>
    <row r="8" ht="15" spans="1:9">
      <c r="A8" s="10"/>
      <c r="B8" s="10" t="e">
        <f>VLOOKUP(A8,材料细分!A:AR,8,FALSE)</f>
        <v>#N/A</v>
      </c>
      <c r="C8" s="10" t="e">
        <f>VLOOKUP($A8,材料细分!$A:$AS,13,FALSE)</f>
        <v>#N/A</v>
      </c>
      <c r="D8" s="10" t="e">
        <f>VLOOKUP($A8,材料细分!$A:$AS,43,FALSE)</f>
        <v>#N/A</v>
      </c>
      <c r="E8" s="10" t="e">
        <f t="shared" si="0"/>
        <v>#N/A</v>
      </c>
      <c r="F8" s="10" t="e">
        <f t="shared" si="1"/>
        <v>#N/A</v>
      </c>
      <c r="G8" s="11" t="e">
        <f>VLOOKUP(统分与公示!A8,答辩得分!C:K,2,FALSE)</f>
        <v>#N/A</v>
      </c>
      <c r="H8" s="10" t="e">
        <f t="shared" si="2"/>
        <v>#N/A</v>
      </c>
      <c r="I8" s="10"/>
    </row>
    <row r="9" ht="15" spans="1:9">
      <c r="A9" s="10"/>
      <c r="B9" s="10" t="e">
        <f>VLOOKUP(A9,材料细分!A:AR,8,FALSE)</f>
        <v>#N/A</v>
      </c>
      <c r="C9" s="10" t="e">
        <f>VLOOKUP($A9,材料细分!$A:$AS,13,FALSE)</f>
        <v>#N/A</v>
      </c>
      <c r="D9" s="10" t="e">
        <f>VLOOKUP($A9,材料细分!$A:$AS,43,FALSE)</f>
        <v>#N/A</v>
      </c>
      <c r="E9" s="10" t="e">
        <f t="shared" si="0"/>
        <v>#N/A</v>
      </c>
      <c r="F9" s="10" t="e">
        <f t="shared" si="1"/>
        <v>#N/A</v>
      </c>
      <c r="G9" s="11" t="e">
        <f>VLOOKUP(统分与公示!A9,答辩得分!C:K,2,FALSE)</f>
        <v>#N/A</v>
      </c>
      <c r="H9" s="10" t="e">
        <f t="shared" si="2"/>
        <v>#N/A</v>
      </c>
      <c r="I9" s="15"/>
    </row>
    <row r="10" ht="15" spans="1:9">
      <c r="A10" s="10"/>
      <c r="B10" s="10" t="e">
        <f>VLOOKUP(A10,材料细分!A:AR,8,FALSE)</f>
        <v>#N/A</v>
      </c>
      <c r="C10" s="10" t="e">
        <f>VLOOKUP($A10,材料细分!$A:$AS,13,FALSE)</f>
        <v>#N/A</v>
      </c>
      <c r="D10" s="10" t="e">
        <f>VLOOKUP($A10,材料细分!$A:$AS,43,FALSE)</f>
        <v>#N/A</v>
      </c>
      <c r="E10" s="10" t="e">
        <f t="shared" si="0"/>
        <v>#N/A</v>
      </c>
      <c r="F10" s="10" t="e">
        <f t="shared" si="1"/>
        <v>#N/A</v>
      </c>
      <c r="G10" s="11" t="e">
        <f>VLOOKUP(统分与公示!A10,答辩得分!C:K,2,FALSE)</f>
        <v>#N/A</v>
      </c>
      <c r="H10" s="10" t="e">
        <f t="shared" si="2"/>
        <v>#N/A</v>
      </c>
      <c r="I10" s="15"/>
    </row>
    <row r="11" ht="15" spans="1:9">
      <c r="A11" s="10"/>
      <c r="B11" s="10" t="e">
        <f>VLOOKUP(A11,材料细分!A:AR,8,FALSE)</f>
        <v>#N/A</v>
      </c>
      <c r="C11" s="10" t="e">
        <f>VLOOKUP($A11,材料细分!$A:$AS,13,FALSE)</f>
        <v>#N/A</v>
      </c>
      <c r="D11" s="10" t="e">
        <f>VLOOKUP($A11,材料细分!$A:$AS,43,FALSE)</f>
        <v>#N/A</v>
      </c>
      <c r="E11" s="10" t="e">
        <f t="shared" si="0"/>
        <v>#N/A</v>
      </c>
      <c r="F11" s="10" t="e">
        <f t="shared" si="1"/>
        <v>#N/A</v>
      </c>
      <c r="G11" s="11" t="e">
        <f>VLOOKUP(统分与公示!A11,答辩得分!C:K,2,FALSE)</f>
        <v>#N/A</v>
      </c>
      <c r="H11" s="10" t="e">
        <f t="shared" si="2"/>
        <v>#N/A</v>
      </c>
      <c r="I11" s="16"/>
    </row>
    <row r="12" spans="1:9">
      <c r="A12" s="12"/>
      <c r="B12" s="12"/>
      <c r="C12" s="12"/>
      <c r="D12" s="12"/>
      <c r="E12" s="12"/>
      <c r="F12" s="12"/>
      <c r="G12" s="12"/>
      <c r="H12" s="12"/>
      <c r="I12" s="17"/>
    </row>
    <row r="13" spans="1:9">
      <c r="A13" s="12"/>
      <c r="B13" s="12" t="s">
        <v>39</v>
      </c>
      <c r="C13" s="12"/>
      <c r="D13" s="12"/>
      <c r="E13" s="12" t="s">
        <v>40</v>
      </c>
      <c r="F13" s="12"/>
      <c r="G13" s="12"/>
      <c r="H13" s="12"/>
      <c r="I13" s="17"/>
    </row>
    <row r="21" spans="5:5">
      <c r="E21" s="13"/>
    </row>
  </sheetData>
  <mergeCells count="6">
    <mergeCell ref="A1:I1"/>
    <mergeCell ref="B2:F2"/>
    <mergeCell ref="A2:A3"/>
    <mergeCell ref="G2:G3"/>
    <mergeCell ref="H2:H3"/>
    <mergeCell ref="I2:I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材料细分</vt:lpstr>
      <vt:lpstr>答辩得分</vt:lpstr>
      <vt:lpstr>统分与公示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兮彣</dc:creator>
  <cp:lastModifiedBy>小何小何</cp:lastModifiedBy>
  <dcterms:created xsi:type="dcterms:W3CDTF">2025-04-28T09:34:00Z</dcterms:created>
  <dcterms:modified xsi:type="dcterms:W3CDTF">2025-09-27T08:46:02Z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F2AA2BBE23EF4927997E3D9058AFF283_13</vt:lpwstr>
  </property>
  <property fmtid="{D5CDD505-2E9C-101B-9397-08002B2CF9AE}" pid="3" name="KSOProductBuildVer">
    <vt:lpwstr>2052-12.1.0.22529</vt:lpwstr>
  </property>
</Properties>
</file>